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<sst xmlns="http://schemas.openxmlformats.org/spreadsheetml/2006/main" count="1994" uniqueCount="691">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</sst>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43830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43859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43466</v>
      </c>
    </row>
    <row r="10" spans="1:2" ht="15.75">
      <c r="A10" s="7" t="s">
        <v>2</v>
      </c>
      <c r="B10" s="354">
        <v>43830</v>
      </c>
    </row>
    <row r="11" spans="1:2" ht="15.75">
      <c r="A11" s="7" t="s">
        <v>668</v>
      </c>
      <c r="B11" s="354">
        <v>43859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5">
      <selection activeCell="C60" sqref="C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335</v>
      </c>
      <c r="D13" s="138">
        <v>357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87</v>
      </c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428</v>
      </c>
      <c r="D20" s="374">
        <f>SUM(D12:D19)</f>
        <v>367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439</v>
      </c>
      <c r="H28" s="372">
        <f>SUM(H29:H31)</f>
        <v>352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802</v>
      </c>
      <c r="H29" s="138">
        <v>715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88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-1950</v>
      </c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-1511</v>
      </c>
      <c r="H34" s="374">
        <f>H28+H32+H33</f>
        <v>440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-1506</v>
      </c>
      <c r="H37" s="376">
        <f>H26+H18+H34</f>
        <v>445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2282</v>
      </c>
      <c r="H49" s="137">
        <v>1320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2282</v>
      </c>
      <c r="H50" s="372">
        <f>SUM(H44:H49)</f>
        <v>1320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459</v>
      </c>
      <c r="D56" s="378">
        <f>D20+D21+D22+D28+D33+D46+D52+D54+D55</f>
        <v>398</v>
      </c>
      <c r="E56" s="87" t="s">
        <v>557</v>
      </c>
      <c r="F56" s="86" t="s">
        <v>172</v>
      </c>
      <c r="G56" s="375">
        <f>G50+G52+G53+G54+G55</f>
        <v>2282</v>
      </c>
      <c r="H56" s="376">
        <f>H50+H52+H53+H54+H55</f>
        <v>1320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594</v>
      </c>
      <c r="D59" s="138">
        <v>593</v>
      </c>
      <c r="E59" s="142" t="s">
        <v>180</v>
      </c>
      <c r="F59" s="274" t="s">
        <v>181</v>
      </c>
      <c r="G59" s="138">
        <v>82</v>
      </c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347</v>
      </c>
      <c r="D61" s="138">
        <v>349</v>
      </c>
      <c r="E61" s="141" t="s">
        <v>188</v>
      </c>
      <c r="F61" s="80" t="s">
        <v>189</v>
      </c>
      <c r="G61" s="371">
        <f>SUM(G62:G68)</f>
        <v>2354</v>
      </c>
      <c r="H61" s="372">
        <f>SUM(H62:H68)</f>
        <v>3763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1759</v>
      </c>
      <c r="H62" s="138">
        <v>2621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413</v>
      </c>
      <c r="H64" s="138">
        <v>347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941</v>
      </c>
      <c r="D65" s="374">
        <f>SUM(D59:D64)</f>
        <v>942</v>
      </c>
      <c r="E65" s="76" t="s">
        <v>201</v>
      </c>
      <c r="F65" s="80" t="s">
        <v>202</v>
      </c>
      <c r="G65" s="138">
        <v>72</v>
      </c>
      <c r="H65" s="138">
        <v>144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16</v>
      </c>
      <c r="H66" s="138">
        <v>14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85</v>
      </c>
      <c r="H67" s="138">
        <v>214</v>
      </c>
    </row>
    <row r="68" spans="1:8" ht="15.75">
      <c r="A68" s="76" t="s">
        <v>206</v>
      </c>
      <c r="B68" s="78" t="s">
        <v>207</v>
      </c>
      <c r="C68" s="138">
        <v>13</v>
      </c>
      <c r="D68" s="138">
        <v>2780</v>
      </c>
      <c r="E68" s="76" t="s">
        <v>212</v>
      </c>
      <c r="F68" s="80" t="s">
        <v>213</v>
      </c>
      <c r="G68" s="138">
        <v>9</v>
      </c>
      <c r="H68" s="138">
        <v>423</v>
      </c>
    </row>
    <row r="69" spans="1:8" ht="15.75">
      <c r="A69" s="76" t="s">
        <v>210</v>
      </c>
      <c r="B69" s="78" t="s">
        <v>211</v>
      </c>
      <c r="C69" s="138">
        <v>445</v>
      </c>
      <c r="D69" s="138">
        <v>212</v>
      </c>
      <c r="E69" s="142" t="s">
        <v>79</v>
      </c>
      <c r="F69" s="80" t="s">
        <v>216</v>
      </c>
      <c r="G69" s="138">
        <f>126+52+6</f>
        <v>184</v>
      </c>
      <c r="H69" s="138">
        <v>238</v>
      </c>
    </row>
    <row r="70" spans="1:8" ht="15.75">
      <c r="A70" s="76" t="s">
        <v>214</v>
      </c>
      <c r="B70" s="78" t="s">
        <v>215</v>
      </c>
      <c r="C70" s="138"/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2620</v>
      </c>
      <c r="H71" s="374">
        <f>H59+H60+H61+H69+H70</f>
        <v>4001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337+1010</f>
        <v>1347</v>
      </c>
      <c r="D75" s="138">
        <v>1325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1815</v>
      </c>
      <c r="D76" s="374">
        <f>SUM(D68:D75)</f>
        <v>4330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2620</v>
      </c>
      <c r="H79" s="376">
        <f>H71+H73+H75+H77</f>
        <v>4001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156</v>
      </c>
      <c r="D88" s="138">
        <v>84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15</v>
      </c>
      <c r="D89" s="138">
        <v>12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>
        <v>10</v>
      </c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181</v>
      </c>
      <c r="D92" s="374">
        <f>SUM(D88:D91)</f>
        <v>96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2937</v>
      </c>
      <c r="D94" s="378">
        <f>D65+D76+D85+D92+D93</f>
        <v>5368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3396</v>
      </c>
      <c r="D95" s="380">
        <f>D94+D56</f>
        <v>5766</v>
      </c>
      <c r="E95" s="169" t="s">
        <v>635</v>
      </c>
      <c r="F95" s="277" t="s">
        <v>268</v>
      </c>
      <c r="G95" s="379">
        <f>G37+G40+G56+G79</f>
        <v>3396</v>
      </c>
      <c r="H95" s="380">
        <f>H37+H40+H56+H79</f>
        <v>5766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43859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C19" sqref="C1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293</v>
      </c>
      <c r="D12" s="253">
        <v>333</v>
      </c>
      <c r="E12" s="135" t="s">
        <v>277</v>
      </c>
      <c r="F12" s="180" t="s">
        <v>278</v>
      </c>
      <c r="G12" s="253">
        <v>231</v>
      </c>
      <c r="H12" s="253">
        <v>350</v>
      </c>
    </row>
    <row r="13" spans="1:8" ht="15.75">
      <c r="A13" s="135" t="s">
        <v>279</v>
      </c>
      <c r="B13" s="131" t="s">
        <v>280</v>
      </c>
      <c r="C13" s="253">
        <v>1043</v>
      </c>
      <c r="D13" s="253">
        <v>718</v>
      </c>
      <c r="E13" s="135" t="s">
        <v>281</v>
      </c>
      <c r="F13" s="180" t="s">
        <v>282</v>
      </c>
      <c r="G13" s="253">
        <v>51</v>
      </c>
      <c r="H13" s="253">
        <v>37</v>
      </c>
    </row>
    <row r="14" spans="1:8" ht="15.75">
      <c r="A14" s="135" t="s">
        <v>283</v>
      </c>
      <c r="B14" s="131" t="s">
        <v>284</v>
      </c>
      <c r="C14" s="253">
        <v>32</v>
      </c>
      <c r="D14" s="253">
        <v>39</v>
      </c>
      <c r="E14" s="185" t="s">
        <v>285</v>
      </c>
      <c r="F14" s="180" t="s">
        <v>286</v>
      </c>
      <c r="G14" s="253">
        <v>1343</v>
      </c>
      <c r="H14" s="253">
        <v>1638</v>
      </c>
    </row>
    <row r="15" spans="1:8" ht="15.75">
      <c r="A15" s="135" t="s">
        <v>287</v>
      </c>
      <c r="B15" s="131" t="s">
        <v>288</v>
      </c>
      <c r="C15" s="253">
        <v>472</v>
      </c>
      <c r="D15" s="253">
        <v>257</v>
      </c>
      <c r="E15" s="185" t="s">
        <v>79</v>
      </c>
      <c r="F15" s="180" t="s">
        <v>289</v>
      </c>
      <c r="G15" s="253">
        <v>16</v>
      </c>
      <c r="H15" s="253">
        <v>111</v>
      </c>
    </row>
    <row r="16" spans="1:8" ht="15.75">
      <c r="A16" s="135" t="s">
        <v>290</v>
      </c>
      <c r="B16" s="131" t="s">
        <v>291</v>
      </c>
      <c r="C16" s="253">
        <v>80</v>
      </c>
      <c r="D16" s="253">
        <v>51</v>
      </c>
      <c r="E16" s="176" t="s">
        <v>52</v>
      </c>
      <c r="F16" s="204" t="s">
        <v>292</v>
      </c>
      <c r="G16" s="404">
        <f>SUM(G12:G15)</f>
        <v>1641</v>
      </c>
      <c r="H16" s="405">
        <f>SUM(H12:H15)</f>
        <v>2136</v>
      </c>
    </row>
    <row r="17" spans="1:8" ht="31.5">
      <c r="A17" s="135" t="s">
        <v>293</v>
      </c>
      <c r="B17" s="131" t="s">
        <v>294</v>
      </c>
      <c r="C17" s="253">
        <v>16</v>
      </c>
      <c r="D17" s="253">
        <v>125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190</v>
      </c>
      <c r="D18" s="253">
        <v>240</v>
      </c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f>10+49+9</f>
        <v>68</v>
      </c>
      <c r="D19" s="253">
        <v>252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2194</v>
      </c>
      <c r="D22" s="405">
        <f>SUM(D12:D18)+D19</f>
        <v>2015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120</v>
      </c>
      <c r="D25" s="253">
        <v>12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1276</v>
      </c>
      <c r="D28" s="253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1397</v>
      </c>
      <c r="D29" s="405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3591</v>
      </c>
      <c r="D31" s="411">
        <f>D29+D22</f>
        <v>2028</v>
      </c>
      <c r="E31" s="191" t="s">
        <v>548</v>
      </c>
      <c r="F31" s="206" t="s">
        <v>331</v>
      </c>
      <c r="G31" s="193">
        <f>G16+G18+G27</f>
        <v>1641</v>
      </c>
      <c r="H31" s="194">
        <f>H16+H18+H27</f>
        <v>2136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108</v>
      </c>
      <c r="E33" s="173" t="s">
        <v>334</v>
      </c>
      <c r="F33" s="178" t="s">
        <v>335</v>
      </c>
      <c r="G33" s="404">
        <f>IF((C31-G31)&gt;0,C31-G31,0)</f>
        <v>1950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3591</v>
      </c>
      <c r="D36" s="413">
        <f>D31-D34+D35</f>
        <v>2028</v>
      </c>
      <c r="E36" s="202" t="s">
        <v>346</v>
      </c>
      <c r="F36" s="196" t="s">
        <v>347</v>
      </c>
      <c r="G36" s="207">
        <f>G35-G34+G31</f>
        <v>1641</v>
      </c>
      <c r="H36" s="208">
        <f>H35-H34+H31</f>
        <v>2136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108</v>
      </c>
      <c r="E37" s="201" t="s">
        <v>350</v>
      </c>
      <c r="F37" s="206" t="s">
        <v>351</v>
      </c>
      <c r="G37" s="193">
        <f>IF((C36-G36)&gt;0,C36-G36,0)</f>
        <v>1950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108</v>
      </c>
      <c r="E42" s="187" t="s">
        <v>362</v>
      </c>
      <c r="F42" s="136" t="s">
        <v>363</v>
      </c>
      <c r="G42" s="181">
        <f>IF(G37&gt;0,IF(C38+G37&lt;0,0,C38+G37),IF(C37-C38&lt;0,C38-C37,0))</f>
        <v>1950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108</v>
      </c>
      <c r="E44" s="202" t="s">
        <v>369</v>
      </c>
      <c r="F44" s="209" t="s">
        <v>370</v>
      </c>
      <c r="G44" s="207">
        <f>IF(C42=0,IF(G42-G43&gt;0,G42-G43+C43,0),IF(C42-C43&lt;0,C43-C42+G43,0))</f>
        <v>1950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3591</v>
      </c>
      <c r="D45" s="407">
        <f>D36+D38+D42</f>
        <v>2136</v>
      </c>
      <c r="E45" s="210" t="s">
        <v>373</v>
      </c>
      <c r="F45" s="212" t="s">
        <v>374</v>
      </c>
      <c r="G45" s="406">
        <f>G42+G36</f>
        <v>3591</v>
      </c>
      <c r="H45" s="407">
        <f>H42+H36</f>
        <v>2136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43859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1470</v>
      </c>
      <c r="D11" s="138">
        <f>536+654</f>
        <v>1190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-2214</v>
      </c>
      <c r="D12" s="138">
        <f>-550-247</f>
        <v>-797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-858</v>
      </c>
      <c r="D14" s="138">
        <f>-142-7</f>
        <v>-149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-549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-10</v>
      </c>
      <c r="D18" s="138">
        <v>-5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2229-98-23</f>
        <v>2108</v>
      </c>
      <c r="D20" s="138">
        <f>-241+86</f>
        <v>-155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-54</v>
      </c>
      <c r="D21" s="435">
        <f>SUM(D11:D20)</f>
        <v>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-54</v>
      </c>
      <c r="D44" s="245">
        <f>D43+D33+D21</f>
        <v>81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f>+D46</f>
        <v>235</v>
      </c>
      <c r="D45" s="246">
        <v>154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181</v>
      </c>
      <c r="D46" s="248">
        <f>D45+D44</f>
        <v>235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f>+'1-Баланс'!C92</f>
        <v>181</v>
      </c>
      <c r="D47" s="236">
        <v>235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43859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803</v>
      </c>
      <c r="J13" s="360">
        <f>'1-Баланс'!H30+'1-Баланс'!H33</f>
        <v>-363</v>
      </c>
      <c r="K13" s="361"/>
      <c r="L13" s="360">
        <f>SUM(C13:K13)</f>
        <v>445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803</v>
      </c>
      <c r="J17" s="429">
        <f t="shared" si="2"/>
        <v>-363</v>
      </c>
      <c r="K17" s="429">
        <f t="shared" si="2"/>
        <v>0</v>
      </c>
      <c r="L17" s="360">
        <f t="shared" si="1"/>
        <v>445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-1950</v>
      </c>
      <c r="K18" s="361"/>
      <c r="L18" s="360">
        <f t="shared" si="1"/>
        <v>-1950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803</v>
      </c>
      <c r="J31" s="429">
        <f t="shared" si="6"/>
        <v>-2313</v>
      </c>
      <c r="K31" s="429">
        <f t="shared" si="6"/>
        <v>0</v>
      </c>
      <c r="L31" s="360">
        <f t="shared" si="1"/>
        <v>-1505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803</v>
      </c>
      <c r="J34" s="363">
        <f t="shared" si="7"/>
        <v>-2313</v>
      </c>
      <c r="K34" s="363">
        <f t="shared" si="7"/>
        <v>0</v>
      </c>
      <c r="L34" s="427">
        <f t="shared" si="1"/>
        <v>-1505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43859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43859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3396</v>
      </c>
      <c r="D6" s="451">
        <f aca="true" t="shared" si="0" ref="D6:D15">C6-E6</f>
        <v>0</v>
      </c>
      <c r="E6" s="450">
        <f>'1-Баланс'!G95</f>
        <v>3396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-1506</v>
      </c>
      <c r="D7" s="451">
        <f t="shared" si="0"/>
        <v>-1511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-1950</v>
      </c>
      <c r="D8" s="451">
        <f t="shared" si="0"/>
        <v>0</v>
      </c>
      <c r="E8" s="450">
        <f>ABS('2-Отчет за доходите'!C44)-ABS('2-Отчет за доходите'!G44)</f>
        <v>-1950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96</v>
      </c>
      <c r="D9" s="451">
        <f t="shared" si="0"/>
        <v>-139</v>
      </c>
      <c r="E9" s="450">
        <f>'3-Отчет за паричния поток'!C45</f>
        <v>235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181</v>
      </c>
      <c r="D10" s="451">
        <f t="shared" si="0"/>
        <v>0</v>
      </c>
      <c r="E10" s="450">
        <f>'3-Отчет за паричния поток'!C46</f>
        <v>181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-1506</v>
      </c>
      <c r="D11" s="451">
        <f t="shared" si="0"/>
        <v>-1</v>
      </c>
      <c r="E11" s="450">
        <f>'4-Отчет за собствения капитал'!L34</f>
        <v>-1505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-1.1882998171846435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1.294820717131474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-0.397796817625459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-0.5742049469964664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0.4569757727652464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1.1209923664122137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0.7618320610687023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0.06908396946564886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0.06908396946564886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1.1986851716581446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0.4832155477031802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2.9407216494845363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-3.2549800796812747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1.4434628975265018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120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-0.0796812749003984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0.09262644728823888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32.25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335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87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428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459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594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347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941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445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1347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1815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156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181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2937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3396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439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-1950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-1511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-1506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2282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2282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2282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82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2354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1759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413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72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85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184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2620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2620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3396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293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1043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32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472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80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16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190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68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2194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120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1276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1397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3591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3591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3591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231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51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1343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1641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1641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1950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1641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1950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1950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1950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3591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1470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-2214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-858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-549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-10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2108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-54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43830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-54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43830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235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43830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181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43830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181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43830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43830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43830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43830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43830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43830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43830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43830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43830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43830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43830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43830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43830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43830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43830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43830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43830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43830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43830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43830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43830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43830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43830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43830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43830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43830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43830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43830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43830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43830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43830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43830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43830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43830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43830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43830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43830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43830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43830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43830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43830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43830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43830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43830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43830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43830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43830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43830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43830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43830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43830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43830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43830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43830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43830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43830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43830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43830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43830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43830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43830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43830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43830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43830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43830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43830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43830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43830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43830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43830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43830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43830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43830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43830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43830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43830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43830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43830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43830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43830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43830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43830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43830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43830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43830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43830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43830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43830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43830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43830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43830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43830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43830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43830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43830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43830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43830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43830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43830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43830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43830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43830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43830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43830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43830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43830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43830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43830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43830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43830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43830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43830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43830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43830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43830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43830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43830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43830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43830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43830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43830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43830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43830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43830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43830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43830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43830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43830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43830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43830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43830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43830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43830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43830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803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43830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43830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43830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43830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803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43830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43830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43830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43830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43830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43830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43830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43830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43830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43830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43830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43830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43830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43830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803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43830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43830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43830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803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43830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43830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43830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43830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43830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43830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-1950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43830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43830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43830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43830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43830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43830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43830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43830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43830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43830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43830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43830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43830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-2313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43830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43830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43830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-2313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43830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43830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43830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43830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43830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43830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43830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43830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43830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43830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43830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43830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43830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43830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43830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43830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43830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43830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43830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43830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43830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43830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43830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445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43830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43830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43830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43830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445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43830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-1950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43830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43830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43830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43830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43830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43830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43830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43830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43830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43830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43830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43830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43830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-1505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43830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43830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43830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-1505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43830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43830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43830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43830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43830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43830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43830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43830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43830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43830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43830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43830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43830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43830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43830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43830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43830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43830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43830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43830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43830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43830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43830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43830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43830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43830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43830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43830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43830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43830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43830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43830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43830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43830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43830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43830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43830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43830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43830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43830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43830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43830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43830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43830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43830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43830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43830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43830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43830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43830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43830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43830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43830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43830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43830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43830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43830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43830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43830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43830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43830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2018-10-26T12:34:42Z</cp:lastPrinted>
  <dcterms:created xsi:type="dcterms:W3CDTF">2006-09-16T00:00:00Z</dcterms:created>
  <dcterms:modified xsi:type="dcterms:W3CDTF">2020-01-30T18:25:49Z</dcterms:modified>
  <cp:category/>
  <cp:version/>
  <cp:contentType/>
  <cp:contentStatus/>
</cp:coreProperties>
</file>